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<sst xmlns="http://schemas.openxmlformats.org/spreadsheetml/2006/main" count="131" uniqueCount="109">
  <si>
    <t>Przebudowa ulic Rynkowej , Targowej i Kopernika wraz z odwodnieniem i przebudową sieci wodociągowej w Człopie</t>
  </si>
  <si>
    <t>Lp.</t>
  </si>
  <si>
    <t>Opis robót</t>
  </si>
  <si>
    <t>Jedn. Miary</t>
  </si>
  <si>
    <t>Ilość</t>
  </si>
  <si>
    <t>Cena jedn. Netto</t>
  </si>
  <si>
    <t>Cena jedn. brutto</t>
  </si>
  <si>
    <t>Wartość netto</t>
  </si>
  <si>
    <t>Wartość netto akt</t>
  </si>
  <si>
    <t>Wartość brutto</t>
  </si>
  <si>
    <t>Wartość brutto akt</t>
  </si>
  <si>
    <t>BRANŻA DROGOWA</t>
  </si>
  <si>
    <t>Obsługa geodezyjna przy robotach liniowych</t>
  </si>
  <si>
    <t>kpl/0,41km</t>
  </si>
  <si>
    <t>Frezowanie nawierzchni bitumicznej grubości do 5 cm</t>
  </si>
  <si>
    <t>kpl/3247 m2</t>
  </si>
  <si>
    <t>Rozebranie nawierzchni z brukowca 8 - 12 cm</t>
  </si>
  <si>
    <t>Rozebranie nawierzchni z kostki betonowej</t>
  </si>
  <si>
    <t>kpl/568 m2</t>
  </si>
  <si>
    <t>Rozebranie krawężników betonowych na ławie</t>
  </si>
  <si>
    <t>kpl/342 m</t>
  </si>
  <si>
    <t>Wykonanie koryta na głębokość 30 cm z odwozem materiału na odkład</t>
  </si>
  <si>
    <t>kpl/4379,4 m2</t>
  </si>
  <si>
    <t>Profilowanie i zagęszczenie koryta</t>
  </si>
  <si>
    <t>Warstwa mrozoochronna grubości 15 cm</t>
  </si>
  <si>
    <t>m2</t>
  </si>
  <si>
    <t>8a</t>
  </si>
  <si>
    <t>Stabilizacja podłoża gruntowego z gruntocementu Rm = 1,5-2,5 Mpa grubości 15 cm</t>
  </si>
  <si>
    <t>kpl/ 1354 m2</t>
  </si>
  <si>
    <t>Stabilizacja podłoża gruntowego z gruntocementu Rm = 1,5-2,5 Mpa grubości 20 cm</t>
  </si>
  <si>
    <t>kpl/2860 m2</t>
  </si>
  <si>
    <t>Podbudowa z kruszywa łamanego stabilizowanego mechanicznie gr. 10 cm</t>
  </si>
  <si>
    <t>kpl/1354 m2</t>
  </si>
  <si>
    <t>Zbrojenie podbudowy z georusztu trójosiowego</t>
  </si>
  <si>
    <t>kpl/1109,75 m2</t>
  </si>
  <si>
    <t>Podbudowa z kruszywa łamanego stabilizowanego mechanicznie gr. 20 cm</t>
  </si>
  <si>
    <t>Nawierzchnia z kostki betonowej grubości 8 cm typu BEHATON na podsypce cementowo-piaskowej</t>
  </si>
  <si>
    <t>kpl/1158 m2</t>
  </si>
  <si>
    <t>Nawierzchnia z kostki betonowej grubości 8 cm szlachetnej na podsypce cementowo-piaskowej</t>
  </si>
  <si>
    <t>kpl/1479,6 m2</t>
  </si>
  <si>
    <t>Nawierzchnia z kostki betonowej grubości 8 cm kolorowejej na podsypce cementowo-piaskowej</t>
  </si>
  <si>
    <t>kpl/1240,8 m2</t>
  </si>
  <si>
    <t>Krawężniki betonowe 15x30 na ławie betonowej z oporem C12/15</t>
  </si>
  <si>
    <t>kpl/808,9 m</t>
  </si>
  <si>
    <t>Krawężniki betonowe 15x22 na ławie betonowej z oporem C12/15</t>
  </si>
  <si>
    <t>kpl/190,2 m</t>
  </si>
  <si>
    <t>Obrzeże betonowe 8x30 na ławie betonowej z oporem C12/15</t>
  </si>
  <si>
    <t>kpl/547,1 m</t>
  </si>
  <si>
    <t>18a</t>
  </si>
  <si>
    <t>Opornik betonowe 12x25 na ławie betonowej z oporem C12/15</t>
  </si>
  <si>
    <t>kpl/146,2 m</t>
  </si>
  <si>
    <t>Oznakowanie i organizacja ruchu</t>
  </si>
  <si>
    <t>kpl/1</t>
  </si>
  <si>
    <t>Humusowanie z obsianiem</t>
  </si>
  <si>
    <t>kpl/2854 m2</t>
  </si>
  <si>
    <t>RAZEM:</t>
  </si>
  <si>
    <t>BRANŻA SANITARNA</t>
  </si>
  <si>
    <t>KANALIZACJA DESZCZOWA</t>
  </si>
  <si>
    <t>Rurociągi grawitacyjne z rur PCV DN315</t>
  </si>
  <si>
    <t>mb</t>
  </si>
  <si>
    <t>Rurociągi grawitacyjne z rur PCV DN250</t>
  </si>
  <si>
    <t>kpl/149,3 mb</t>
  </si>
  <si>
    <t>Rurociągi grawitacyjne z rur PCV DN200</t>
  </si>
  <si>
    <t>kpl/23,8 mb</t>
  </si>
  <si>
    <t>Studnie rewizyjne betonowe DN1200/1000</t>
  </si>
  <si>
    <t>kpl/6 szt.</t>
  </si>
  <si>
    <t>Wpust deszczowy DN500</t>
  </si>
  <si>
    <t>kpl/8 szt.</t>
  </si>
  <si>
    <t>Separator</t>
  </si>
  <si>
    <t>kpl</t>
  </si>
  <si>
    <t>Wylot z umocnieniem brzegu</t>
  </si>
  <si>
    <t>kpl/1szt.</t>
  </si>
  <si>
    <t>SIEĆ WODOCIĄGOWA</t>
  </si>
  <si>
    <t xml:space="preserve">Obsługa geodezyjna </t>
  </si>
  <si>
    <t>Sieć wodociągowa z rur PE DN90 SDR 17</t>
  </si>
  <si>
    <t>30a</t>
  </si>
  <si>
    <t>Sieć wodociągowa z rur PE DN50 SDR 17</t>
  </si>
  <si>
    <t>kpl/131,80 mb</t>
  </si>
  <si>
    <t>Włączenie do istniejącej sieci</t>
  </si>
  <si>
    <t xml:space="preserve">kpl/ 1 </t>
  </si>
  <si>
    <t>Przyłącza z rur wodociągowych PE DN32 SDR17</t>
  </si>
  <si>
    <t>kpl/71 mb</t>
  </si>
  <si>
    <t>Hydrant nadziemny DN80</t>
  </si>
  <si>
    <t>kpl/1 szt.</t>
  </si>
  <si>
    <t>Zdrój typu "RETRO" DN50</t>
  </si>
  <si>
    <t>WARTOŚĆ:</t>
  </si>
  <si>
    <t>Rabaty ze żwirem</t>
  </si>
  <si>
    <t>kpl/148,8 m2</t>
  </si>
  <si>
    <t>Tablica Pamiątkowa</t>
  </si>
  <si>
    <t xml:space="preserve">kpl/1 </t>
  </si>
  <si>
    <t>Obiekt małej architektury</t>
  </si>
  <si>
    <t>Ławki</t>
  </si>
  <si>
    <t>kpl/2 szt</t>
  </si>
  <si>
    <t>Kosz na śmieci</t>
  </si>
  <si>
    <t>kpl/3 szt</t>
  </si>
  <si>
    <t>Lampy</t>
  </si>
  <si>
    <t>kpl/14 szt</t>
  </si>
  <si>
    <t>Wiata przystankowa</t>
  </si>
  <si>
    <t>kpl/1 szt</t>
  </si>
  <si>
    <t>Pergola</t>
  </si>
  <si>
    <t>Ściek trójkątny</t>
  </si>
  <si>
    <t>kpl/20,6 m</t>
  </si>
  <si>
    <t>Umocniony rów</t>
  </si>
  <si>
    <t>kpl/ 101,36 m2</t>
  </si>
  <si>
    <t>Szalet publiczny</t>
  </si>
  <si>
    <t>Studnia wodomierzowa</t>
  </si>
  <si>
    <t>kpl/2</t>
  </si>
  <si>
    <t>Przyłącze kanalizacji sanitarnej</t>
  </si>
  <si>
    <t>BRANŻA DROGOWA i SANITARNA - dodatkowe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</si>
</sst>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14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2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3" xfId="0" applyFill="1" applyBorder="1" applyAlignment="1">
      <alignment/>
    </xf>
    <xf numFmtId="0" fontId="0" fillId="18" borderId="11" xfId="0" applyFill="1" applyBorder="1" applyAlignment="1">
      <alignment/>
    </xf>
    <xf numFmtId="0" fontId="3" fillId="0" borderId="10" xfId="0" applyFont="1" applyBorder="1" applyAlignment="1">
      <alignment/>
    </xf>
    <xf numFmtId="4" fontId="0" fillId="18" borderId="13" xfId="0" applyNumberFormat="1" applyFill="1" applyBorder="1" applyAlignment="1">
      <alignment/>
    </xf>
    <xf numFmtId="4" fontId="0" fillId="18" borderId="11" xfId="0" applyNumberFormat="1" applyFill="1" applyBorder="1" applyAlignment="1">
      <alignment/>
    </xf>
    <xf numFmtId="0" fontId="5" fillId="0" borderId="0" xfId="0" applyFont="1" applyAlignment="1">
      <alignment horizontal="right" vertical="center"/>
    </xf>
    <xf numFmtId="164" fontId="5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18" borderId="12" xfId="0" applyFill="1" applyBorder="1" applyAlignment="1">
      <alignment horizontal="left"/>
    </xf>
    <xf numFmtId="0" fontId="0" fillId="18" borderId="13" xfId="0" applyFill="1" applyBorder="1" applyAlignment="1">
      <alignment horizontal="left"/>
    </xf>
    <xf numFmtId="0" fontId="0" fillId="18" borderId="11" xfId="0" applyFill="1" applyBorder="1" applyAlignment="1">
      <alignment horizontal="left"/>
    </xf>
    <xf numFmtId="0" fontId="2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0"/>
  <sheetViews>
    <sheetView tabSelected="1" zoomScalePageLayoutView="0" workbookViewId="0" topLeftCell="A1">
      <selection activeCell="F72" sqref="F72"/>
    </sheetView>
  </sheetViews>
  <sheetFormatPr defaultColWidth="9.140625" defaultRowHeight="15"/>
  <cols>
    <col min="1" max="1" width="6.7109375" style="0" customWidth="1"/>
    <col min="2" max="2" width="55.00390625" style="0" customWidth="1"/>
    <col min="3" max="3" width="16.28125" style="0" customWidth="1"/>
    <col min="4" max="4" width="10.28125" style="0" hidden="1" customWidth="1"/>
    <col min="5" max="6" width="15.00390625" style="0" customWidth="1"/>
    <col min="7" max="7" width="18.8515625" style="0" customWidth="1"/>
    <col min="8" max="8" width="18.00390625" style="0" customWidth="1"/>
    <col min="9" max="9" width="19.57421875" style="0" customWidth="1"/>
    <col min="10" max="10" width="19.57421875" style="0" hidden="1" customWidth="1"/>
    <col min="11" max="11" width="16.8515625" style="0" customWidth="1"/>
    <col min="12" max="12" width="21.28125" style="0" hidden="1" customWidth="1"/>
    <col min="13" max="13" width="11.28125" style="0" hidden="1" customWidth="1"/>
    <col min="14" max="15" width="13.00390625" style="0" hidden="1" customWidth="1"/>
    <col min="16" max="19" width="0" style="0" hidden="1" customWidth="1"/>
  </cols>
  <sheetData>
    <row r="2" spans="1:10" ht="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1"/>
    </row>
    <row r="4" spans="1:12" ht="15">
      <c r="A4" s="2" t="s">
        <v>1</v>
      </c>
      <c r="B4" s="3" t="s">
        <v>2</v>
      </c>
      <c r="C4" s="2" t="s">
        <v>3</v>
      </c>
      <c r="D4" s="2" t="s">
        <v>4</v>
      </c>
      <c r="E4" s="2" t="s">
        <v>4</v>
      </c>
      <c r="F4" s="2"/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9" ht="15">
      <c r="A5" s="35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7"/>
      <c r="S5">
        <v>0.9</v>
      </c>
    </row>
    <row r="6" spans="1:19" ht="15">
      <c r="A6" s="4">
        <v>1</v>
      </c>
      <c r="B6" s="5" t="s">
        <v>12</v>
      </c>
      <c r="C6" s="4" t="s">
        <v>13</v>
      </c>
      <c r="D6" s="4">
        <v>0.41</v>
      </c>
      <c r="E6" s="6">
        <v>1</v>
      </c>
      <c r="F6" s="29">
        <v>0.41</v>
      </c>
      <c r="G6" s="7">
        <v>0</v>
      </c>
      <c r="H6" s="7">
        <f>G6*1.23</f>
        <v>0</v>
      </c>
      <c r="I6" s="7">
        <f aca="true" t="shared" si="0" ref="I6:I27">D6*G6</f>
        <v>0</v>
      </c>
      <c r="J6" s="8">
        <f>F6*G6</f>
        <v>0</v>
      </c>
      <c r="K6" s="7">
        <f>I6*1.23</f>
        <v>0</v>
      </c>
      <c r="L6" s="9">
        <f>J6*1.23</f>
        <v>0</v>
      </c>
      <c r="N6" s="10">
        <v>960162.6</v>
      </c>
      <c r="O6" s="10">
        <v>939084.09</v>
      </c>
      <c r="S6">
        <v>20.2</v>
      </c>
    </row>
    <row r="7" spans="1:19" ht="15">
      <c r="A7" s="4">
        <v>2</v>
      </c>
      <c r="B7" s="5" t="s">
        <v>14</v>
      </c>
      <c r="C7" s="4" t="s">
        <v>15</v>
      </c>
      <c r="D7" s="4">
        <f>852+920+900</f>
        <v>2672</v>
      </c>
      <c r="E7" s="6">
        <v>1</v>
      </c>
      <c r="F7" s="29">
        <v>3247</v>
      </c>
      <c r="G7" s="7">
        <v>0</v>
      </c>
      <c r="H7" s="7">
        <f aca="true" t="shared" si="1" ref="H7:H27">G7*1.23</f>
        <v>0</v>
      </c>
      <c r="I7" s="7">
        <f t="shared" si="0"/>
        <v>0</v>
      </c>
      <c r="J7" s="8">
        <f aca="true" t="shared" si="2" ref="J7:J27">F7*G7</f>
        <v>0</v>
      </c>
      <c r="K7" s="7">
        <f aca="true" t="shared" si="3" ref="K7:L28">I7*1.23</f>
        <v>0</v>
      </c>
      <c r="L7" s="9">
        <f t="shared" si="3"/>
        <v>0</v>
      </c>
      <c r="N7" s="10">
        <v>182525.85</v>
      </c>
      <c r="O7" s="10">
        <v>182525.85</v>
      </c>
      <c r="S7">
        <v>1.4</v>
      </c>
    </row>
    <row r="8" spans="1:19" ht="15">
      <c r="A8" s="4">
        <v>3</v>
      </c>
      <c r="B8" s="5" t="s">
        <v>16</v>
      </c>
      <c r="C8" s="4" t="s">
        <v>15</v>
      </c>
      <c r="D8" s="4">
        <f>D7</f>
        <v>2672</v>
      </c>
      <c r="E8" s="6">
        <v>1</v>
      </c>
      <c r="F8" s="29">
        <f>F7</f>
        <v>3247</v>
      </c>
      <c r="G8" s="7">
        <v>0</v>
      </c>
      <c r="H8" s="7">
        <f t="shared" si="1"/>
        <v>0</v>
      </c>
      <c r="I8" s="7">
        <f t="shared" si="0"/>
        <v>0</v>
      </c>
      <c r="J8" s="8">
        <f t="shared" si="2"/>
        <v>0</v>
      </c>
      <c r="K8" s="7">
        <f t="shared" si="3"/>
        <v>0</v>
      </c>
      <c r="L8" s="9">
        <f t="shared" si="3"/>
        <v>0</v>
      </c>
      <c r="N8" s="10">
        <v>66555.92</v>
      </c>
      <c r="O8" s="10">
        <v>0</v>
      </c>
      <c r="S8">
        <v>0.8</v>
      </c>
    </row>
    <row r="9" spans="1:19" ht="15">
      <c r="A9" s="4">
        <v>4</v>
      </c>
      <c r="B9" s="5" t="s">
        <v>17</v>
      </c>
      <c r="C9" s="4" t="s">
        <v>18</v>
      </c>
      <c r="D9" s="4">
        <f>170+183</f>
        <v>353</v>
      </c>
      <c r="E9" s="6">
        <v>1</v>
      </c>
      <c r="F9" s="29">
        <v>568</v>
      </c>
      <c r="G9" s="7">
        <v>0</v>
      </c>
      <c r="H9" s="7">
        <f t="shared" si="1"/>
        <v>0</v>
      </c>
      <c r="I9" s="7">
        <f t="shared" si="0"/>
        <v>0</v>
      </c>
      <c r="J9" s="8">
        <f t="shared" si="2"/>
        <v>0</v>
      </c>
      <c r="K9" s="7">
        <f t="shared" si="3"/>
        <v>0</v>
      </c>
      <c r="L9" s="9">
        <f t="shared" si="3"/>
        <v>0</v>
      </c>
      <c r="N9" s="10"/>
      <c r="O9" s="10"/>
      <c r="S9">
        <v>1.4</v>
      </c>
    </row>
    <row r="10" spans="1:19" ht="15">
      <c r="A10" s="4">
        <v>5</v>
      </c>
      <c r="B10" s="5" t="s">
        <v>19</v>
      </c>
      <c r="C10" s="4" t="s">
        <v>20</v>
      </c>
      <c r="D10" s="4">
        <v>277</v>
      </c>
      <c r="E10" s="6">
        <v>1</v>
      </c>
      <c r="F10" s="29">
        <v>342</v>
      </c>
      <c r="G10" s="7">
        <v>0</v>
      </c>
      <c r="H10" s="7">
        <f t="shared" si="1"/>
        <v>0</v>
      </c>
      <c r="I10" s="7">
        <f t="shared" si="0"/>
        <v>0</v>
      </c>
      <c r="J10" s="8">
        <f t="shared" si="2"/>
        <v>0</v>
      </c>
      <c r="K10" s="7">
        <f t="shared" si="3"/>
        <v>0</v>
      </c>
      <c r="L10" s="9">
        <f t="shared" si="3"/>
        <v>0</v>
      </c>
      <c r="N10" s="10">
        <f>SUM(N6:N9)</f>
        <v>1209244.3699999999</v>
      </c>
      <c r="O10" s="10">
        <f>SUM(O6:O9)</f>
        <v>1121609.94</v>
      </c>
      <c r="Q10" s="10">
        <f>N10-O10</f>
        <v>87634.42999999993</v>
      </c>
      <c r="S10">
        <v>0.8</v>
      </c>
    </row>
    <row r="11" spans="1:19" ht="30">
      <c r="A11" s="4">
        <v>6</v>
      </c>
      <c r="B11" s="5" t="s">
        <v>21</v>
      </c>
      <c r="C11" s="4" t="s">
        <v>22</v>
      </c>
      <c r="D11" s="4">
        <v>3527</v>
      </c>
      <c r="E11" s="6">
        <v>1</v>
      </c>
      <c r="F11" s="29">
        <f>(783+965+378+97+5+560+295+120+29+12)*1.08*1.25</f>
        <v>4379.400000000001</v>
      </c>
      <c r="G11" s="7">
        <v>0</v>
      </c>
      <c r="H11" s="7">
        <f t="shared" si="1"/>
        <v>0</v>
      </c>
      <c r="I11" s="7">
        <f t="shared" si="0"/>
        <v>0</v>
      </c>
      <c r="J11" s="8">
        <f t="shared" si="2"/>
        <v>0</v>
      </c>
      <c r="K11" s="7">
        <f t="shared" si="3"/>
        <v>0</v>
      </c>
      <c r="L11" s="9">
        <f t="shared" si="3"/>
        <v>0</v>
      </c>
      <c r="S11">
        <v>9.9</v>
      </c>
    </row>
    <row r="12" spans="1:19" ht="15">
      <c r="A12" s="4">
        <v>7</v>
      </c>
      <c r="B12" s="5" t="s">
        <v>23</v>
      </c>
      <c r="C12" s="4" t="s">
        <v>22</v>
      </c>
      <c r="D12" s="4">
        <f>D11</f>
        <v>3527</v>
      </c>
      <c r="E12" s="6">
        <v>1</v>
      </c>
      <c r="F12" s="29">
        <f>F11</f>
        <v>4379.400000000001</v>
      </c>
      <c r="G12" s="7">
        <v>0</v>
      </c>
      <c r="H12" s="7">
        <f t="shared" si="1"/>
        <v>0</v>
      </c>
      <c r="I12" s="7">
        <f t="shared" si="0"/>
        <v>0</v>
      </c>
      <c r="J12" s="8">
        <f t="shared" si="2"/>
        <v>0</v>
      </c>
      <c r="K12" s="7">
        <f t="shared" si="3"/>
        <v>0</v>
      </c>
      <c r="L12" s="9">
        <f t="shared" si="3"/>
        <v>0</v>
      </c>
      <c r="S12">
        <v>0.4</v>
      </c>
    </row>
    <row r="13" spans="1:19" ht="15">
      <c r="A13" s="4">
        <v>8</v>
      </c>
      <c r="B13" s="5" t="s">
        <v>24</v>
      </c>
      <c r="C13" s="4" t="s">
        <v>25</v>
      </c>
      <c r="D13" s="11">
        <v>507</v>
      </c>
      <c r="E13" s="12">
        <v>0</v>
      </c>
      <c r="F13" s="30">
        <v>0</v>
      </c>
      <c r="G13" s="7">
        <v>0</v>
      </c>
      <c r="H13" s="7">
        <f t="shared" si="1"/>
        <v>0</v>
      </c>
      <c r="I13" s="7">
        <f t="shared" si="0"/>
        <v>0</v>
      </c>
      <c r="J13" s="8">
        <f t="shared" si="2"/>
        <v>0</v>
      </c>
      <c r="K13" s="7">
        <f t="shared" si="3"/>
        <v>0</v>
      </c>
      <c r="L13" s="9">
        <f t="shared" si="3"/>
        <v>0</v>
      </c>
      <c r="S13">
        <v>1.5</v>
      </c>
    </row>
    <row r="14" spans="1:19" ht="30">
      <c r="A14" s="32" t="s">
        <v>26</v>
      </c>
      <c r="B14" s="5" t="s">
        <v>27</v>
      </c>
      <c r="C14" s="4" t="s">
        <v>28</v>
      </c>
      <c r="D14" s="11">
        <v>0</v>
      </c>
      <c r="E14" s="12">
        <v>1</v>
      </c>
      <c r="F14" s="30">
        <v>1354</v>
      </c>
      <c r="G14" s="7">
        <v>0</v>
      </c>
      <c r="H14" s="7">
        <f t="shared" si="1"/>
        <v>0</v>
      </c>
      <c r="I14" s="7">
        <f t="shared" si="0"/>
        <v>0</v>
      </c>
      <c r="J14" s="8">
        <f t="shared" si="2"/>
        <v>0</v>
      </c>
      <c r="K14" s="7">
        <f t="shared" si="3"/>
        <v>0</v>
      </c>
      <c r="L14" s="9">
        <f t="shared" si="3"/>
        <v>0</v>
      </c>
      <c r="S14">
        <v>1</v>
      </c>
    </row>
    <row r="15" spans="1:19" ht="30">
      <c r="A15" s="4">
        <v>9</v>
      </c>
      <c r="B15" s="5" t="s">
        <v>29</v>
      </c>
      <c r="C15" s="4" t="s">
        <v>30</v>
      </c>
      <c r="D15" s="4">
        <v>2860</v>
      </c>
      <c r="E15" s="6">
        <v>1</v>
      </c>
      <c r="F15" s="29">
        <v>2860</v>
      </c>
      <c r="G15" s="7">
        <v>0</v>
      </c>
      <c r="H15" s="7">
        <f t="shared" si="1"/>
        <v>0</v>
      </c>
      <c r="I15" s="7">
        <f t="shared" si="0"/>
        <v>0</v>
      </c>
      <c r="J15" s="8">
        <f t="shared" si="2"/>
        <v>0</v>
      </c>
      <c r="K15" s="7">
        <f t="shared" si="3"/>
        <v>0</v>
      </c>
      <c r="L15" s="9">
        <f t="shared" si="3"/>
        <v>0</v>
      </c>
      <c r="S15">
        <v>1.4</v>
      </c>
    </row>
    <row r="16" spans="1:19" ht="30">
      <c r="A16" s="4">
        <v>10</v>
      </c>
      <c r="B16" s="5" t="s">
        <v>31</v>
      </c>
      <c r="C16" s="4" t="s">
        <v>32</v>
      </c>
      <c r="D16" s="4">
        <f>507+1100</f>
        <v>1607</v>
      </c>
      <c r="E16" s="6">
        <v>1</v>
      </c>
      <c r="F16" s="29">
        <f>F14</f>
        <v>1354</v>
      </c>
      <c r="G16" s="7">
        <v>0</v>
      </c>
      <c r="H16" s="7">
        <f t="shared" si="1"/>
        <v>0</v>
      </c>
      <c r="I16" s="7">
        <f t="shared" si="0"/>
        <v>0</v>
      </c>
      <c r="J16" s="8">
        <f t="shared" si="2"/>
        <v>0</v>
      </c>
      <c r="K16" s="7">
        <f t="shared" si="3"/>
        <v>0</v>
      </c>
      <c r="L16" s="9">
        <f t="shared" si="3"/>
        <v>0</v>
      </c>
      <c r="S16">
        <v>1</v>
      </c>
    </row>
    <row r="17" spans="1:19" ht="15">
      <c r="A17" s="4">
        <v>11</v>
      </c>
      <c r="B17" s="5" t="s">
        <v>33</v>
      </c>
      <c r="C17" s="4" t="s">
        <v>34</v>
      </c>
      <c r="D17" s="4">
        <v>1100</v>
      </c>
      <c r="E17" s="6">
        <v>1</v>
      </c>
      <c r="F17" s="29">
        <f>965*1.15</f>
        <v>1109.75</v>
      </c>
      <c r="G17" s="7">
        <v>0</v>
      </c>
      <c r="H17" s="7">
        <f t="shared" si="1"/>
        <v>0</v>
      </c>
      <c r="I17" s="7">
        <f t="shared" si="0"/>
        <v>0</v>
      </c>
      <c r="J17" s="8">
        <f t="shared" si="2"/>
        <v>0</v>
      </c>
      <c r="K17" s="7">
        <f t="shared" si="3"/>
        <v>0</v>
      </c>
      <c r="L17" s="9">
        <f t="shared" si="3"/>
        <v>0</v>
      </c>
      <c r="S17">
        <v>1.4</v>
      </c>
    </row>
    <row r="18" spans="1:19" ht="30">
      <c r="A18" s="4">
        <v>12</v>
      </c>
      <c r="B18" s="5" t="s">
        <v>35</v>
      </c>
      <c r="C18" s="4" t="s">
        <v>30</v>
      </c>
      <c r="D18" s="4">
        <v>2860</v>
      </c>
      <c r="E18" s="6">
        <v>1</v>
      </c>
      <c r="F18" s="29">
        <f>F15</f>
        <v>2860</v>
      </c>
      <c r="G18" s="7">
        <v>0</v>
      </c>
      <c r="H18" s="7">
        <f t="shared" si="1"/>
        <v>0</v>
      </c>
      <c r="I18" s="7">
        <f t="shared" si="0"/>
        <v>0</v>
      </c>
      <c r="J18" s="8">
        <f t="shared" si="2"/>
        <v>0</v>
      </c>
      <c r="K18" s="7">
        <f t="shared" si="3"/>
        <v>0</v>
      </c>
      <c r="L18" s="9">
        <f t="shared" si="3"/>
        <v>0</v>
      </c>
      <c r="S18">
        <v>19.6</v>
      </c>
    </row>
    <row r="19" spans="1:19" ht="29.25" customHeight="1">
      <c r="A19" s="4">
        <v>13</v>
      </c>
      <c r="B19" s="5" t="s">
        <v>36</v>
      </c>
      <c r="C19" s="4" t="s">
        <v>37</v>
      </c>
      <c r="D19" s="4">
        <v>1953</v>
      </c>
      <c r="E19" s="6">
        <v>1</v>
      </c>
      <c r="F19" s="29">
        <f>965*1.2</f>
        <v>1158</v>
      </c>
      <c r="G19" s="7">
        <v>0</v>
      </c>
      <c r="H19" s="7">
        <f t="shared" si="1"/>
        <v>0</v>
      </c>
      <c r="I19" s="7">
        <f t="shared" si="0"/>
        <v>0</v>
      </c>
      <c r="J19" s="8">
        <f t="shared" si="2"/>
        <v>0</v>
      </c>
      <c r="K19" s="7">
        <f t="shared" si="3"/>
        <v>0</v>
      </c>
      <c r="L19" s="9">
        <f t="shared" si="3"/>
        <v>0</v>
      </c>
      <c r="S19">
        <v>0.3</v>
      </c>
    </row>
    <row r="20" spans="1:19" ht="29.25" customHeight="1">
      <c r="A20" s="4">
        <v>14</v>
      </c>
      <c r="B20" s="5" t="s">
        <v>38</v>
      </c>
      <c r="C20" s="4" t="s">
        <v>39</v>
      </c>
      <c r="D20" s="4">
        <v>907</v>
      </c>
      <c r="E20" s="6">
        <v>1</v>
      </c>
      <c r="F20" s="29">
        <f>(378+560+295)*1.2</f>
        <v>1479.6</v>
      </c>
      <c r="G20" s="7">
        <v>0</v>
      </c>
      <c r="H20" s="7">
        <f t="shared" si="1"/>
        <v>0</v>
      </c>
      <c r="I20" s="7">
        <f t="shared" si="0"/>
        <v>0</v>
      </c>
      <c r="J20" s="8">
        <f t="shared" si="2"/>
        <v>0</v>
      </c>
      <c r="K20" s="7">
        <f t="shared" si="3"/>
        <v>0</v>
      </c>
      <c r="L20" s="9">
        <f t="shared" si="3"/>
        <v>0</v>
      </c>
      <c r="S20">
        <v>1.5</v>
      </c>
    </row>
    <row r="21" spans="1:19" ht="29.25" customHeight="1">
      <c r="A21" s="4">
        <v>15</v>
      </c>
      <c r="B21" s="5" t="s">
        <v>40</v>
      </c>
      <c r="C21" s="4" t="s">
        <v>41</v>
      </c>
      <c r="D21" s="4">
        <v>507</v>
      </c>
      <c r="E21" s="6">
        <v>1</v>
      </c>
      <c r="F21" s="29">
        <f>(783+97+5+120+29)*1.2</f>
        <v>1240.8</v>
      </c>
      <c r="G21" s="7">
        <v>0</v>
      </c>
      <c r="H21" s="7">
        <f t="shared" si="1"/>
        <v>0</v>
      </c>
      <c r="I21" s="7">
        <f t="shared" si="0"/>
        <v>0</v>
      </c>
      <c r="J21" s="8">
        <f t="shared" si="2"/>
        <v>0</v>
      </c>
      <c r="K21" s="7">
        <f t="shared" si="3"/>
        <v>0</v>
      </c>
      <c r="L21" s="9">
        <f t="shared" si="3"/>
        <v>0</v>
      </c>
      <c r="S21">
        <v>0.8</v>
      </c>
    </row>
    <row r="22" spans="1:19" ht="30">
      <c r="A22" s="4">
        <v>16</v>
      </c>
      <c r="B22" s="5" t="s">
        <v>42</v>
      </c>
      <c r="C22" s="4" t="s">
        <v>43</v>
      </c>
      <c r="D22" s="4">
        <v>805</v>
      </c>
      <c r="E22" s="6">
        <v>1</v>
      </c>
      <c r="F22" s="29">
        <f>733.9+75</f>
        <v>808.9</v>
      </c>
      <c r="G22" s="7">
        <v>0</v>
      </c>
      <c r="H22" s="7">
        <f t="shared" si="1"/>
        <v>0</v>
      </c>
      <c r="I22" s="7">
        <f t="shared" si="0"/>
        <v>0</v>
      </c>
      <c r="J22" s="8">
        <f t="shared" si="2"/>
        <v>0</v>
      </c>
      <c r="K22" s="7">
        <f t="shared" si="3"/>
        <v>0</v>
      </c>
      <c r="L22" s="9">
        <f t="shared" si="3"/>
        <v>0</v>
      </c>
      <c r="S22">
        <v>1.4</v>
      </c>
    </row>
    <row r="23" spans="1:19" ht="30">
      <c r="A23" s="4">
        <v>17</v>
      </c>
      <c r="B23" s="5" t="s">
        <v>44</v>
      </c>
      <c r="C23" s="4" t="s">
        <v>45</v>
      </c>
      <c r="D23" s="4">
        <v>109</v>
      </c>
      <c r="E23" s="6">
        <v>1</v>
      </c>
      <c r="F23" s="29">
        <f>140.2+50</f>
        <v>190.2</v>
      </c>
      <c r="G23" s="7">
        <v>0</v>
      </c>
      <c r="H23" s="7">
        <f t="shared" si="1"/>
        <v>0</v>
      </c>
      <c r="I23" s="7">
        <f t="shared" si="0"/>
        <v>0</v>
      </c>
      <c r="J23" s="8">
        <f t="shared" si="2"/>
        <v>0</v>
      </c>
      <c r="K23" s="7">
        <f t="shared" si="3"/>
        <v>0</v>
      </c>
      <c r="L23" s="9">
        <f t="shared" si="3"/>
        <v>0</v>
      </c>
      <c r="S23">
        <v>0.8</v>
      </c>
    </row>
    <row r="24" spans="1:19" ht="30">
      <c r="A24" s="4">
        <v>18</v>
      </c>
      <c r="B24" s="5" t="s">
        <v>46</v>
      </c>
      <c r="C24" s="4" t="s">
        <v>47</v>
      </c>
      <c r="D24" s="4">
        <v>266</v>
      </c>
      <c r="E24" s="6">
        <v>1</v>
      </c>
      <c r="F24" s="29">
        <v>547.1</v>
      </c>
      <c r="G24" s="7">
        <v>0</v>
      </c>
      <c r="H24" s="7">
        <f t="shared" si="1"/>
        <v>0</v>
      </c>
      <c r="I24" s="7">
        <f t="shared" si="0"/>
        <v>0</v>
      </c>
      <c r="J24" s="8">
        <f t="shared" si="2"/>
        <v>0</v>
      </c>
      <c r="K24" s="7">
        <f t="shared" si="3"/>
        <v>0</v>
      </c>
      <c r="L24" s="9">
        <f t="shared" si="3"/>
        <v>0</v>
      </c>
      <c r="S24">
        <v>1.4</v>
      </c>
    </row>
    <row r="25" spans="1:19" ht="30">
      <c r="A25" s="4" t="s">
        <v>48</v>
      </c>
      <c r="B25" s="5" t="s">
        <v>49</v>
      </c>
      <c r="C25" s="4" t="s">
        <v>50</v>
      </c>
      <c r="D25" s="4">
        <v>0</v>
      </c>
      <c r="E25" s="6">
        <v>1</v>
      </c>
      <c r="F25" s="29">
        <v>146.2</v>
      </c>
      <c r="G25" s="7">
        <v>0</v>
      </c>
      <c r="H25" s="7">
        <f t="shared" si="1"/>
        <v>0</v>
      </c>
      <c r="I25" s="7">
        <f t="shared" si="0"/>
        <v>0</v>
      </c>
      <c r="J25" s="8">
        <f t="shared" si="2"/>
        <v>0</v>
      </c>
      <c r="K25" s="7">
        <f t="shared" si="3"/>
        <v>0</v>
      </c>
      <c r="L25" s="9">
        <f t="shared" si="3"/>
        <v>0</v>
      </c>
      <c r="S25">
        <v>26.7</v>
      </c>
    </row>
    <row r="26" spans="1:19" ht="15">
      <c r="A26" s="2">
        <v>19</v>
      </c>
      <c r="B26" s="3" t="s">
        <v>51</v>
      </c>
      <c r="C26" s="2" t="s">
        <v>52</v>
      </c>
      <c r="D26" s="2">
        <v>1</v>
      </c>
      <c r="E26" s="13">
        <v>1</v>
      </c>
      <c r="F26" s="31">
        <v>1</v>
      </c>
      <c r="G26" s="14">
        <v>0</v>
      </c>
      <c r="H26" s="14">
        <f t="shared" si="1"/>
        <v>0</v>
      </c>
      <c r="I26" s="14">
        <f t="shared" si="0"/>
        <v>0</v>
      </c>
      <c r="J26" s="9">
        <f t="shared" si="2"/>
        <v>0</v>
      </c>
      <c r="K26" s="14">
        <f t="shared" si="3"/>
        <v>0</v>
      </c>
      <c r="L26" s="9">
        <f t="shared" si="3"/>
        <v>0</v>
      </c>
      <c r="S26">
        <v>0.5</v>
      </c>
    </row>
    <row r="27" spans="1:19" ht="15">
      <c r="A27" s="2">
        <v>20</v>
      </c>
      <c r="B27" s="3" t="s">
        <v>53</v>
      </c>
      <c r="C27" s="2" t="s">
        <v>54</v>
      </c>
      <c r="D27" s="2">
        <v>1200</v>
      </c>
      <c r="E27" s="13">
        <v>1</v>
      </c>
      <c r="F27" s="31">
        <v>2854</v>
      </c>
      <c r="G27" s="14">
        <v>0</v>
      </c>
      <c r="H27" s="14">
        <f t="shared" si="1"/>
        <v>0</v>
      </c>
      <c r="I27" s="14">
        <f t="shared" si="0"/>
        <v>0</v>
      </c>
      <c r="J27" s="9">
        <f t="shared" si="2"/>
        <v>0</v>
      </c>
      <c r="K27" s="14">
        <f t="shared" si="3"/>
        <v>0</v>
      </c>
      <c r="L27" s="9">
        <f t="shared" si="3"/>
        <v>0</v>
      </c>
      <c r="S27">
        <v>1.4</v>
      </c>
    </row>
    <row r="28" spans="1:19" ht="15">
      <c r="A28" s="39" t="s">
        <v>55</v>
      </c>
      <c r="B28" s="40"/>
      <c r="C28" s="40"/>
      <c r="D28" s="40"/>
      <c r="E28" s="40"/>
      <c r="F28" s="40"/>
      <c r="G28" s="40"/>
      <c r="H28" s="41"/>
      <c r="I28" s="9">
        <f>SUM(I6:I27)</f>
        <v>0</v>
      </c>
      <c r="J28" s="9">
        <f>SUM(J6:J27)</f>
        <v>0</v>
      </c>
      <c r="K28" s="15">
        <f t="shared" si="3"/>
        <v>0</v>
      </c>
      <c r="L28" s="16">
        <f>SUM(L6:L27)</f>
        <v>0</v>
      </c>
      <c r="M28" s="10"/>
      <c r="S28">
        <v>0.7</v>
      </c>
    </row>
    <row r="29" spans="1:19" ht="15">
      <c r="A29" s="35" t="s">
        <v>56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S29">
        <v>1.4</v>
      </c>
    </row>
    <row r="30" spans="1:19" ht="15">
      <c r="A30" s="17"/>
      <c r="B30" s="18" t="s">
        <v>57</v>
      </c>
      <c r="C30" s="18"/>
      <c r="D30" s="18"/>
      <c r="E30" s="18"/>
      <c r="F30" s="18"/>
      <c r="G30" s="19"/>
      <c r="H30" s="19"/>
      <c r="I30" s="19"/>
      <c r="J30" s="19"/>
      <c r="K30" s="20"/>
      <c r="S30">
        <v>4.2</v>
      </c>
    </row>
    <row r="31" spans="1:19" ht="15">
      <c r="A31" s="2">
        <v>21</v>
      </c>
      <c r="B31" s="3" t="s">
        <v>12</v>
      </c>
      <c r="C31" s="2" t="s">
        <v>52</v>
      </c>
      <c r="D31" s="21">
        <v>1</v>
      </c>
      <c r="E31" s="21">
        <v>1</v>
      </c>
      <c r="F31" s="21">
        <v>1</v>
      </c>
      <c r="G31" s="14">
        <v>0</v>
      </c>
      <c r="H31" s="14">
        <f aca="true" t="shared" si="4" ref="H31:H47">G31*1.23</f>
        <v>0</v>
      </c>
      <c r="I31" s="14">
        <f aca="true" t="shared" si="5" ref="I31:I36">D31*G31</f>
        <v>0</v>
      </c>
      <c r="J31" s="9">
        <f aca="true" t="shared" si="6" ref="J31:J38">F31*G31</f>
        <v>0</v>
      </c>
      <c r="K31" s="14">
        <f>I31*1.23</f>
        <v>0</v>
      </c>
      <c r="L31" s="9">
        <f aca="true" t="shared" si="7" ref="L31:L38">J31*1.23</f>
        <v>0</v>
      </c>
      <c r="S31">
        <v>1.5</v>
      </c>
    </row>
    <row r="32" spans="1:19" ht="15">
      <c r="A32" s="2">
        <v>22</v>
      </c>
      <c r="B32" s="3" t="s">
        <v>58</v>
      </c>
      <c r="C32" s="2" t="s">
        <v>59</v>
      </c>
      <c r="D32" s="21">
        <f>9.48+14.24+5.64+2.61+49.87</f>
        <v>81.84</v>
      </c>
      <c r="E32" s="21">
        <v>0</v>
      </c>
      <c r="F32" s="21">
        <v>0</v>
      </c>
      <c r="G32" s="14">
        <v>0</v>
      </c>
      <c r="H32" s="14">
        <f t="shared" si="4"/>
        <v>0</v>
      </c>
      <c r="I32" s="14">
        <f t="shared" si="5"/>
        <v>0</v>
      </c>
      <c r="J32" s="9">
        <f t="shared" si="6"/>
        <v>0</v>
      </c>
      <c r="K32" s="14">
        <f aca="true" t="shared" si="8" ref="K32:K39">I32*1.23</f>
        <v>0</v>
      </c>
      <c r="L32" s="9">
        <f t="shared" si="7"/>
        <v>0</v>
      </c>
      <c r="S32">
        <v>4.2</v>
      </c>
    </row>
    <row r="33" spans="1:19" ht="16.5" customHeight="1">
      <c r="A33" s="2">
        <v>23</v>
      </c>
      <c r="B33" s="3" t="s">
        <v>60</v>
      </c>
      <c r="C33" s="2" t="s">
        <v>61</v>
      </c>
      <c r="D33" s="21">
        <f>11.78+14.39+10.47+30.08</f>
        <v>66.72</v>
      </c>
      <c r="E33" s="21">
        <v>1</v>
      </c>
      <c r="F33" s="28">
        <v>149.3</v>
      </c>
      <c r="G33" s="14">
        <v>0</v>
      </c>
      <c r="H33" s="14">
        <f t="shared" si="4"/>
        <v>0</v>
      </c>
      <c r="I33" s="14">
        <f t="shared" si="5"/>
        <v>0</v>
      </c>
      <c r="J33" s="9">
        <f t="shared" si="6"/>
        <v>0</v>
      </c>
      <c r="K33" s="14">
        <f t="shared" si="8"/>
        <v>0</v>
      </c>
      <c r="L33" s="9">
        <f t="shared" si="7"/>
        <v>0</v>
      </c>
      <c r="S33">
        <v>5</v>
      </c>
    </row>
    <row r="34" spans="1:19" ht="15">
      <c r="A34" s="2">
        <v>24</v>
      </c>
      <c r="B34" s="3" t="s">
        <v>62</v>
      </c>
      <c r="C34" s="2" t="s">
        <v>63</v>
      </c>
      <c r="D34" s="21">
        <f>6.11+3.67+2.04+2.12+6.74+10.55+2.15+5.44+4.12</f>
        <v>42.94</v>
      </c>
      <c r="E34" s="21">
        <v>1</v>
      </c>
      <c r="F34" s="28">
        <v>23.8</v>
      </c>
      <c r="G34" s="14">
        <v>0</v>
      </c>
      <c r="H34" s="14">
        <f t="shared" si="4"/>
        <v>0</v>
      </c>
      <c r="I34" s="14">
        <f t="shared" si="5"/>
        <v>0</v>
      </c>
      <c r="J34" s="9">
        <f t="shared" si="6"/>
        <v>0</v>
      </c>
      <c r="K34" s="14">
        <f t="shared" si="8"/>
        <v>0</v>
      </c>
      <c r="L34" s="9">
        <f t="shared" si="7"/>
        <v>0</v>
      </c>
      <c r="S34">
        <v>1.5</v>
      </c>
    </row>
    <row r="35" spans="1:19" ht="15">
      <c r="A35" s="2">
        <v>25</v>
      </c>
      <c r="B35" s="3" t="s">
        <v>64</v>
      </c>
      <c r="C35" s="2" t="s">
        <v>65</v>
      </c>
      <c r="D35" s="21">
        <v>8</v>
      </c>
      <c r="E35" s="21">
        <v>1</v>
      </c>
      <c r="F35" s="21">
        <v>6</v>
      </c>
      <c r="G35" s="14">
        <v>0</v>
      </c>
      <c r="H35" s="14">
        <f t="shared" si="4"/>
        <v>0</v>
      </c>
      <c r="I35" s="14">
        <f t="shared" si="5"/>
        <v>0</v>
      </c>
      <c r="J35" s="9">
        <f t="shared" si="6"/>
        <v>0</v>
      </c>
      <c r="K35" s="14">
        <f t="shared" si="8"/>
        <v>0</v>
      </c>
      <c r="L35" s="9">
        <f t="shared" si="7"/>
        <v>0</v>
      </c>
      <c r="S35">
        <v>5</v>
      </c>
    </row>
    <row r="36" spans="1:19" ht="15">
      <c r="A36" s="2">
        <v>26</v>
      </c>
      <c r="B36" s="3" t="s">
        <v>66</v>
      </c>
      <c r="C36" s="2" t="s">
        <v>67</v>
      </c>
      <c r="D36" s="21">
        <v>9</v>
      </c>
      <c r="E36" s="21">
        <v>1</v>
      </c>
      <c r="F36" s="21">
        <v>8</v>
      </c>
      <c r="G36" s="14">
        <v>0</v>
      </c>
      <c r="H36" s="14">
        <f t="shared" si="4"/>
        <v>0</v>
      </c>
      <c r="I36" s="14">
        <f t="shared" si="5"/>
        <v>0</v>
      </c>
      <c r="J36" s="9">
        <f t="shared" si="6"/>
        <v>0</v>
      </c>
      <c r="K36" s="14">
        <f t="shared" si="8"/>
        <v>0</v>
      </c>
      <c r="L36" s="9">
        <f t="shared" si="7"/>
        <v>0</v>
      </c>
      <c r="S36">
        <v>5.2</v>
      </c>
    </row>
    <row r="37" spans="1:19" ht="15">
      <c r="A37" s="2">
        <v>27</v>
      </c>
      <c r="B37" s="3" t="s">
        <v>68</v>
      </c>
      <c r="C37" s="2" t="s">
        <v>69</v>
      </c>
      <c r="D37" s="2">
        <v>1</v>
      </c>
      <c r="E37" s="2">
        <v>0</v>
      </c>
      <c r="F37" s="2">
        <v>0</v>
      </c>
      <c r="G37" s="14">
        <v>0</v>
      </c>
      <c r="H37" s="14">
        <f t="shared" si="4"/>
        <v>0</v>
      </c>
      <c r="I37" s="14">
        <f>D37*G37</f>
        <v>0</v>
      </c>
      <c r="J37" s="9">
        <f t="shared" si="6"/>
        <v>0</v>
      </c>
      <c r="K37" s="14">
        <f t="shared" si="8"/>
        <v>0</v>
      </c>
      <c r="L37" s="9">
        <f t="shared" si="7"/>
        <v>0</v>
      </c>
      <c r="S37">
        <v>1.5</v>
      </c>
    </row>
    <row r="38" spans="1:19" ht="15">
      <c r="A38" s="2">
        <v>28</v>
      </c>
      <c r="B38" s="3" t="s">
        <v>70</v>
      </c>
      <c r="C38" s="2" t="s">
        <v>71</v>
      </c>
      <c r="D38" s="2">
        <v>1</v>
      </c>
      <c r="E38" s="2">
        <v>1</v>
      </c>
      <c r="F38" s="2">
        <v>1</v>
      </c>
      <c r="G38" s="14">
        <v>0</v>
      </c>
      <c r="H38" s="14">
        <f t="shared" si="4"/>
        <v>0</v>
      </c>
      <c r="I38" s="14">
        <f>D38*G38</f>
        <v>0</v>
      </c>
      <c r="J38" s="9">
        <f t="shared" si="6"/>
        <v>0</v>
      </c>
      <c r="K38" s="14">
        <f t="shared" si="8"/>
        <v>0</v>
      </c>
      <c r="L38" s="9">
        <f t="shared" si="7"/>
        <v>0</v>
      </c>
      <c r="S38">
        <v>5.2</v>
      </c>
    </row>
    <row r="39" spans="1:19" ht="15">
      <c r="A39" s="39">
        <v>0</v>
      </c>
      <c r="B39" s="40"/>
      <c r="C39" s="40"/>
      <c r="D39" s="40"/>
      <c r="E39" s="40"/>
      <c r="F39" s="40"/>
      <c r="G39" s="40"/>
      <c r="H39" s="41"/>
      <c r="I39" s="9">
        <f>SUM(I31:I38)</f>
        <v>0</v>
      </c>
      <c r="J39" s="9">
        <f>SUM(J31:J38)</f>
        <v>0</v>
      </c>
      <c r="K39" s="15">
        <f t="shared" si="8"/>
        <v>0</v>
      </c>
      <c r="L39" s="16">
        <f>SUM(L31:L38)</f>
        <v>0</v>
      </c>
      <c r="M39" s="10"/>
      <c r="S39">
        <v>5</v>
      </c>
    </row>
    <row r="40" spans="1:19" ht="15">
      <c r="A40" s="17"/>
      <c r="B40" s="18" t="s">
        <v>72</v>
      </c>
      <c r="C40" s="18"/>
      <c r="D40" s="18"/>
      <c r="E40" s="18"/>
      <c r="F40" s="18"/>
      <c r="G40" s="22"/>
      <c r="H40" s="22"/>
      <c r="I40" s="22"/>
      <c r="J40" s="22"/>
      <c r="K40" s="23"/>
      <c r="S40">
        <v>1.5</v>
      </c>
    </row>
    <row r="41" spans="1:19" ht="15">
      <c r="A41" s="4">
        <v>29</v>
      </c>
      <c r="B41" s="5" t="s">
        <v>73</v>
      </c>
      <c r="C41" s="4" t="s">
        <v>52</v>
      </c>
      <c r="D41" s="11">
        <v>1</v>
      </c>
      <c r="E41" s="11">
        <v>1</v>
      </c>
      <c r="F41" s="11">
        <v>1</v>
      </c>
      <c r="G41" s="7">
        <v>0</v>
      </c>
      <c r="H41" s="7">
        <f t="shared" si="4"/>
        <v>0</v>
      </c>
      <c r="I41" s="7">
        <f aca="true" t="shared" si="9" ref="I41:I47">D41*G41</f>
        <v>0</v>
      </c>
      <c r="J41" s="8">
        <f>F41*G41</f>
        <v>0</v>
      </c>
      <c r="K41" s="7">
        <f>I41*1.23</f>
        <v>0</v>
      </c>
      <c r="L41" s="9">
        <f aca="true" t="shared" si="10" ref="L41:L47">J41*1.23</f>
        <v>0</v>
      </c>
      <c r="S41">
        <v>2.7</v>
      </c>
    </row>
    <row r="42" spans="1:19" ht="15">
      <c r="A42" s="4">
        <v>30</v>
      </c>
      <c r="B42" s="5" t="s">
        <v>74</v>
      </c>
      <c r="C42" s="4" t="s">
        <v>59</v>
      </c>
      <c r="D42" s="4">
        <f>7.51+22.8+0.67+29.27+3.61+24.71+10.76+26.83+9.93+0.62</f>
        <v>136.71</v>
      </c>
      <c r="E42" s="4">
        <v>0</v>
      </c>
      <c r="F42" s="4">
        <v>0</v>
      </c>
      <c r="G42" s="7">
        <v>0</v>
      </c>
      <c r="H42" s="7">
        <f t="shared" si="4"/>
        <v>0</v>
      </c>
      <c r="I42" s="7">
        <f t="shared" si="9"/>
        <v>0</v>
      </c>
      <c r="J42" s="8">
        <f aca="true" t="shared" si="11" ref="J42:J47">F42*G42</f>
        <v>0</v>
      </c>
      <c r="K42" s="7">
        <f aca="true" t="shared" si="12" ref="K42:K48">I42*1.23</f>
        <v>0</v>
      </c>
      <c r="L42" s="9">
        <f t="shared" si="10"/>
        <v>0</v>
      </c>
      <c r="S42">
        <v>1.5</v>
      </c>
    </row>
    <row r="43" spans="1:12" ht="15">
      <c r="A43" s="32" t="s">
        <v>75</v>
      </c>
      <c r="B43" s="5" t="s">
        <v>76</v>
      </c>
      <c r="C43" s="4" t="s">
        <v>77</v>
      </c>
      <c r="D43" s="4">
        <v>0</v>
      </c>
      <c r="E43" s="4">
        <v>1</v>
      </c>
      <c r="F43" s="4">
        <v>131.8</v>
      </c>
      <c r="G43" s="7">
        <v>0</v>
      </c>
      <c r="H43" s="7">
        <f t="shared" si="4"/>
        <v>0</v>
      </c>
      <c r="I43" s="7">
        <f t="shared" si="9"/>
        <v>0</v>
      </c>
      <c r="J43" s="8">
        <f t="shared" si="11"/>
        <v>0</v>
      </c>
      <c r="K43" s="7">
        <f t="shared" si="12"/>
        <v>0</v>
      </c>
      <c r="L43" s="9">
        <f t="shared" si="10"/>
        <v>0</v>
      </c>
    </row>
    <row r="44" spans="1:19" ht="15">
      <c r="A44" s="4">
        <v>31</v>
      </c>
      <c r="B44" s="5" t="s">
        <v>78</v>
      </c>
      <c r="C44" s="4" t="s">
        <v>79</v>
      </c>
      <c r="D44" s="4">
        <v>1</v>
      </c>
      <c r="E44" s="4">
        <v>1</v>
      </c>
      <c r="F44" s="4">
        <v>1</v>
      </c>
      <c r="G44" s="7">
        <v>0</v>
      </c>
      <c r="H44" s="7">
        <f t="shared" si="4"/>
        <v>0</v>
      </c>
      <c r="I44" s="7">
        <f t="shared" si="9"/>
        <v>0</v>
      </c>
      <c r="J44" s="8">
        <f t="shared" si="11"/>
        <v>0</v>
      </c>
      <c r="K44" s="7">
        <f t="shared" si="12"/>
        <v>0</v>
      </c>
      <c r="L44" s="9">
        <f t="shared" si="10"/>
        <v>0</v>
      </c>
      <c r="S44">
        <v>1.2</v>
      </c>
    </row>
    <row r="45" spans="1:19" ht="15">
      <c r="A45" s="4">
        <v>32</v>
      </c>
      <c r="B45" s="5" t="s">
        <v>80</v>
      </c>
      <c r="C45" s="4" t="s">
        <v>81</v>
      </c>
      <c r="D45" s="4">
        <f>8.94+9.06+0.91+1.15+1.12+0.67</f>
        <v>21.85</v>
      </c>
      <c r="E45" s="4">
        <v>1</v>
      </c>
      <c r="F45" s="4">
        <f>67+4</f>
        <v>71</v>
      </c>
      <c r="G45" s="7">
        <v>0</v>
      </c>
      <c r="H45" s="7">
        <f t="shared" si="4"/>
        <v>0</v>
      </c>
      <c r="I45" s="7">
        <f t="shared" si="9"/>
        <v>0</v>
      </c>
      <c r="J45" s="8">
        <f t="shared" si="11"/>
        <v>0</v>
      </c>
      <c r="K45" s="7">
        <f t="shared" si="12"/>
        <v>0</v>
      </c>
      <c r="L45" s="9">
        <f t="shared" si="10"/>
        <v>0</v>
      </c>
      <c r="S45">
        <v>10.4</v>
      </c>
    </row>
    <row r="46" spans="1:19" ht="15">
      <c r="A46" s="4">
        <v>33</v>
      </c>
      <c r="B46" s="5" t="s">
        <v>82</v>
      </c>
      <c r="C46" s="4" t="s">
        <v>83</v>
      </c>
      <c r="D46" s="4">
        <v>2</v>
      </c>
      <c r="E46" s="4">
        <v>1</v>
      </c>
      <c r="F46" s="4">
        <v>1</v>
      </c>
      <c r="G46" s="7">
        <v>0</v>
      </c>
      <c r="H46" s="7">
        <f t="shared" si="4"/>
        <v>0</v>
      </c>
      <c r="I46" s="7">
        <f t="shared" si="9"/>
        <v>0</v>
      </c>
      <c r="J46" s="8">
        <f t="shared" si="11"/>
        <v>0</v>
      </c>
      <c r="K46" s="7">
        <f t="shared" si="12"/>
        <v>0</v>
      </c>
      <c r="L46" s="9">
        <f t="shared" si="10"/>
        <v>0</v>
      </c>
      <c r="S46">
        <v>1.4</v>
      </c>
    </row>
    <row r="47" spans="1:19" ht="15">
      <c r="A47" s="4">
        <v>34</v>
      </c>
      <c r="B47" s="5" t="s">
        <v>84</v>
      </c>
      <c r="C47" s="4" t="s">
        <v>83</v>
      </c>
      <c r="D47" s="4">
        <v>1</v>
      </c>
      <c r="E47" s="4">
        <v>1</v>
      </c>
      <c r="F47" s="4">
        <v>1</v>
      </c>
      <c r="G47" s="7">
        <v>0</v>
      </c>
      <c r="H47" s="7">
        <f t="shared" si="4"/>
        <v>0</v>
      </c>
      <c r="I47" s="7">
        <f t="shared" si="9"/>
        <v>0</v>
      </c>
      <c r="J47" s="8">
        <f t="shared" si="11"/>
        <v>0</v>
      </c>
      <c r="K47" s="7">
        <f t="shared" si="12"/>
        <v>0</v>
      </c>
      <c r="L47" s="9">
        <f t="shared" si="10"/>
        <v>0</v>
      </c>
      <c r="S47">
        <v>1.4</v>
      </c>
    </row>
    <row r="48" spans="1:19" ht="15">
      <c r="A48" s="39">
        <v>0</v>
      </c>
      <c r="B48" s="40"/>
      <c r="C48" s="40"/>
      <c r="D48" s="40"/>
      <c r="E48" s="40"/>
      <c r="F48" s="40"/>
      <c r="G48" s="40"/>
      <c r="H48" s="41"/>
      <c r="I48" s="9">
        <f>SUM(I41:I47)</f>
        <v>0</v>
      </c>
      <c r="J48" s="15">
        <f>SUM(J41:J47)</f>
        <v>0</v>
      </c>
      <c r="K48" s="15">
        <f t="shared" si="12"/>
        <v>0</v>
      </c>
      <c r="L48" s="16">
        <f>SUM(L41:L47)</f>
        <v>0</v>
      </c>
      <c r="M48" s="10"/>
      <c r="S48">
        <v>1.8</v>
      </c>
    </row>
    <row r="49" spans="2:19" ht="24" customHeight="1">
      <c r="B49" s="33"/>
      <c r="C49" s="34"/>
      <c r="D49" s="34"/>
      <c r="E49" s="34"/>
      <c r="F49" s="34"/>
      <c r="G49" s="34"/>
      <c r="H49" s="24" t="s">
        <v>85</v>
      </c>
      <c r="I49" s="25">
        <f>I48+I39+I28</f>
        <v>0</v>
      </c>
      <c r="J49" s="25"/>
      <c r="K49" s="25">
        <f>K48+K39+K28</f>
        <v>0</v>
      </c>
      <c r="L49" s="25">
        <f>L48+L39+L28</f>
        <v>0</v>
      </c>
      <c r="N49">
        <v>961602.41</v>
      </c>
      <c r="S49">
        <v>1.4</v>
      </c>
    </row>
    <row r="50" spans="14:19" ht="15">
      <c r="N50">
        <v>332973.79</v>
      </c>
      <c r="S50">
        <v>1</v>
      </c>
    </row>
    <row r="51" spans="14:19" ht="15">
      <c r="N51">
        <f>SUM(N49:N50)</f>
        <v>1294576.2</v>
      </c>
      <c r="S51">
        <v>1.5</v>
      </c>
    </row>
    <row r="52" ht="15">
      <c r="S52">
        <v>4.2</v>
      </c>
    </row>
    <row r="53" spans="1:19" ht="15">
      <c r="A53" s="2" t="s">
        <v>1</v>
      </c>
      <c r="B53" s="3" t="s">
        <v>2</v>
      </c>
      <c r="C53" s="2" t="s">
        <v>3</v>
      </c>
      <c r="D53" s="2" t="s">
        <v>4</v>
      </c>
      <c r="E53" s="2"/>
      <c r="F53" s="2"/>
      <c r="G53" s="2" t="s">
        <v>5</v>
      </c>
      <c r="H53" s="2" t="s">
        <v>6</v>
      </c>
      <c r="I53" s="2" t="s">
        <v>7</v>
      </c>
      <c r="J53" s="2"/>
      <c r="K53" s="2" t="s">
        <v>9</v>
      </c>
      <c r="S53">
        <v>1.4</v>
      </c>
    </row>
    <row r="54" spans="1:19" ht="15">
      <c r="A54" s="35" t="s">
        <v>108</v>
      </c>
      <c r="B54" s="36"/>
      <c r="C54" s="36"/>
      <c r="D54" s="36"/>
      <c r="E54" s="36"/>
      <c r="F54" s="36"/>
      <c r="G54" s="36"/>
      <c r="H54" s="36"/>
      <c r="I54" s="36"/>
      <c r="J54" s="36"/>
      <c r="K54" s="37"/>
      <c r="S54">
        <v>1.4</v>
      </c>
    </row>
    <row r="55" spans="1:19" ht="15">
      <c r="A55" s="2">
        <v>1</v>
      </c>
      <c r="B55" s="3" t="s">
        <v>86</v>
      </c>
      <c r="C55" s="2" t="s">
        <v>87</v>
      </c>
      <c r="D55" s="2">
        <v>0</v>
      </c>
      <c r="E55" s="26">
        <v>1</v>
      </c>
      <c r="F55" s="27">
        <v>148.8</v>
      </c>
      <c r="G55" s="7">
        <v>0</v>
      </c>
      <c r="H55" s="14">
        <f>G55*1.23</f>
        <v>0</v>
      </c>
      <c r="I55" s="14">
        <v>0</v>
      </c>
      <c r="J55" s="9">
        <f>F55*G55</f>
        <v>0</v>
      </c>
      <c r="K55" s="14">
        <f>I55*1.23</f>
        <v>0</v>
      </c>
      <c r="L55" s="9">
        <f>J55*1.23</f>
        <v>0</v>
      </c>
      <c r="S55">
        <v>15.4</v>
      </c>
    </row>
    <row r="56" spans="1:19" ht="15">
      <c r="A56" s="2">
        <v>2</v>
      </c>
      <c r="B56" s="2" t="s">
        <v>88</v>
      </c>
      <c r="C56" s="2" t="s">
        <v>89</v>
      </c>
      <c r="D56" s="2">
        <v>0</v>
      </c>
      <c r="E56" s="2">
        <v>1</v>
      </c>
      <c r="F56" s="2">
        <v>1</v>
      </c>
      <c r="G56" s="7">
        <v>0</v>
      </c>
      <c r="H56" s="14">
        <f>G56*1.23</f>
        <v>0</v>
      </c>
      <c r="I56" s="14">
        <v>0</v>
      </c>
      <c r="J56" s="9">
        <f>F56*G56</f>
        <v>0</v>
      </c>
      <c r="K56" s="14">
        <f>I56*1.23</f>
        <v>0</v>
      </c>
      <c r="L56" s="9">
        <f>J56*1.23</f>
        <v>0</v>
      </c>
      <c r="S56">
        <v>3</v>
      </c>
    </row>
    <row r="57" spans="1:19" ht="15">
      <c r="A57" s="2">
        <v>3</v>
      </c>
      <c r="B57" s="2" t="s">
        <v>90</v>
      </c>
      <c r="C57" s="2" t="s">
        <v>89</v>
      </c>
      <c r="D57" s="2">
        <v>0</v>
      </c>
      <c r="E57" s="2">
        <v>1</v>
      </c>
      <c r="F57" s="2">
        <v>1</v>
      </c>
      <c r="G57" s="7">
        <v>0</v>
      </c>
      <c r="H57" s="14">
        <f aca="true" t="shared" si="13" ref="H57:H67">G57*1.23</f>
        <v>0</v>
      </c>
      <c r="I57" s="14">
        <v>0</v>
      </c>
      <c r="J57" s="9">
        <f aca="true" t="shared" si="14" ref="J57:J67">F57*G57</f>
        <v>0</v>
      </c>
      <c r="K57" s="14">
        <f aca="true" t="shared" si="15" ref="K57:L67">I57*1.23</f>
        <v>0</v>
      </c>
      <c r="L57" s="9">
        <f t="shared" si="15"/>
        <v>0</v>
      </c>
      <c r="S57">
        <v>16.8</v>
      </c>
    </row>
    <row r="58" spans="1:19" ht="15">
      <c r="A58" s="2">
        <v>4</v>
      </c>
      <c r="B58" s="2" t="s">
        <v>91</v>
      </c>
      <c r="C58" s="2" t="s">
        <v>92</v>
      </c>
      <c r="D58" s="2">
        <v>0</v>
      </c>
      <c r="E58" s="2">
        <v>1</v>
      </c>
      <c r="F58" s="2">
        <v>2</v>
      </c>
      <c r="G58" s="7">
        <v>0</v>
      </c>
      <c r="H58" s="14">
        <f t="shared" si="13"/>
        <v>0</v>
      </c>
      <c r="I58" s="14">
        <v>0</v>
      </c>
      <c r="J58" s="9">
        <f t="shared" si="14"/>
        <v>0</v>
      </c>
      <c r="K58" s="14">
        <f t="shared" si="15"/>
        <v>0</v>
      </c>
      <c r="L58" s="9">
        <f t="shared" si="15"/>
        <v>0</v>
      </c>
      <c r="S58">
        <v>2.1</v>
      </c>
    </row>
    <row r="59" spans="1:19" ht="15">
      <c r="A59" s="2">
        <v>5</v>
      </c>
      <c r="B59" s="2" t="s">
        <v>93</v>
      </c>
      <c r="C59" s="2" t="s">
        <v>94</v>
      </c>
      <c r="D59" s="2">
        <v>0</v>
      </c>
      <c r="E59" s="2">
        <v>1</v>
      </c>
      <c r="F59" s="2">
        <v>3</v>
      </c>
      <c r="G59" s="7">
        <v>0</v>
      </c>
      <c r="H59" s="14">
        <f t="shared" si="13"/>
        <v>0</v>
      </c>
      <c r="I59" s="14">
        <v>0</v>
      </c>
      <c r="J59" s="9">
        <f t="shared" si="14"/>
        <v>0</v>
      </c>
      <c r="K59" s="14">
        <f t="shared" si="15"/>
        <v>0</v>
      </c>
      <c r="L59" s="9">
        <f t="shared" si="15"/>
        <v>0</v>
      </c>
      <c r="S59">
        <v>2.9</v>
      </c>
    </row>
    <row r="60" spans="1:19" ht="15">
      <c r="A60" s="2">
        <v>6</v>
      </c>
      <c r="B60" s="2" t="s">
        <v>95</v>
      </c>
      <c r="C60" s="2" t="s">
        <v>96</v>
      </c>
      <c r="D60" s="2">
        <v>0</v>
      </c>
      <c r="E60" s="2">
        <v>1</v>
      </c>
      <c r="F60" s="2">
        <v>14</v>
      </c>
      <c r="G60" s="7">
        <v>0</v>
      </c>
      <c r="H60" s="14">
        <f t="shared" si="13"/>
        <v>0</v>
      </c>
      <c r="I60" s="14">
        <v>0</v>
      </c>
      <c r="J60" s="9">
        <f t="shared" si="14"/>
        <v>0</v>
      </c>
      <c r="K60" s="14">
        <f t="shared" si="15"/>
        <v>0</v>
      </c>
      <c r="L60" s="9">
        <f t="shared" si="15"/>
        <v>0</v>
      </c>
      <c r="S60">
        <v>2.4</v>
      </c>
    </row>
    <row r="61" spans="1:19" ht="15">
      <c r="A61" s="2">
        <v>7</v>
      </c>
      <c r="B61" s="2" t="s">
        <v>97</v>
      </c>
      <c r="C61" s="2" t="s">
        <v>98</v>
      </c>
      <c r="D61" s="2">
        <v>0</v>
      </c>
      <c r="E61" s="2">
        <v>1</v>
      </c>
      <c r="F61" s="2">
        <v>1</v>
      </c>
      <c r="G61" s="7">
        <v>0</v>
      </c>
      <c r="H61" s="14">
        <f t="shared" si="13"/>
        <v>0</v>
      </c>
      <c r="I61" s="14">
        <v>0</v>
      </c>
      <c r="J61" s="9">
        <f t="shared" si="14"/>
        <v>0</v>
      </c>
      <c r="K61" s="14">
        <f t="shared" si="15"/>
        <v>0</v>
      </c>
      <c r="L61" s="9">
        <f t="shared" si="15"/>
        <v>0</v>
      </c>
      <c r="S61">
        <v>12.2</v>
      </c>
    </row>
    <row r="62" spans="1:19" ht="15">
      <c r="A62" s="2">
        <v>8</v>
      </c>
      <c r="B62" s="2" t="s">
        <v>99</v>
      </c>
      <c r="C62" s="2" t="s">
        <v>98</v>
      </c>
      <c r="D62" s="2">
        <v>0</v>
      </c>
      <c r="E62" s="2">
        <v>1</v>
      </c>
      <c r="F62" s="2">
        <v>1</v>
      </c>
      <c r="G62" s="7">
        <v>0</v>
      </c>
      <c r="H62" s="14">
        <f t="shared" si="13"/>
        <v>0</v>
      </c>
      <c r="I62" s="14">
        <v>0</v>
      </c>
      <c r="J62" s="9">
        <f t="shared" si="14"/>
        <v>0</v>
      </c>
      <c r="K62" s="14">
        <f t="shared" si="15"/>
        <v>0</v>
      </c>
      <c r="L62" s="9">
        <f t="shared" si="15"/>
        <v>0</v>
      </c>
      <c r="S62">
        <v>18.6</v>
      </c>
    </row>
    <row r="63" spans="1:19" ht="15">
      <c r="A63" s="2">
        <v>9</v>
      </c>
      <c r="B63" s="2" t="s">
        <v>100</v>
      </c>
      <c r="C63" s="2" t="s">
        <v>101</v>
      </c>
      <c r="D63" s="2">
        <v>0</v>
      </c>
      <c r="E63" s="2">
        <v>1</v>
      </c>
      <c r="F63" s="2">
        <v>20.6</v>
      </c>
      <c r="G63" s="7">
        <v>0</v>
      </c>
      <c r="H63" s="14">
        <f t="shared" si="13"/>
        <v>0</v>
      </c>
      <c r="I63" s="14">
        <v>0</v>
      </c>
      <c r="J63" s="9">
        <f t="shared" si="14"/>
        <v>0</v>
      </c>
      <c r="K63" s="14">
        <f t="shared" si="15"/>
        <v>0</v>
      </c>
      <c r="L63" s="9">
        <f t="shared" si="15"/>
        <v>0</v>
      </c>
      <c r="S63">
        <v>5.4</v>
      </c>
    </row>
    <row r="64" spans="1:19" ht="15">
      <c r="A64" s="2">
        <v>10</v>
      </c>
      <c r="B64" s="2" t="s">
        <v>102</v>
      </c>
      <c r="C64" s="2" t="s">
        <v>103</v>
      </c>
      <c r="D64" s="2">
        <v>0</v>
      </c>
      <c r="E64" s="2">
        <v>1</v>
      </c>
      <c r="F64" s="2">
        <f>72.4*1.4</f>
        <v>101.36</v>
      </c>
      <c r="G64" s="7">
        <v>0</v>
      </c>
      <c r="H64" s="14">
        <f t="shared" si="13"/>
        <v>0</v>
      </c>
      <c r="I64" s="14">
        <v>0</v>
      </c>
      <c r="J64" s="9">
        <f t="shared" si="14"/>
        <v>0</v>
      </c>
      <c r="K64" s="14">
        <f t="shared" si="15"/>
        <v>0</v>
      </c>
      <c r="L64" s="9">
        <f t="shared" si="15"/>
        <v>0</v>
      </c>
      <c r="S64">
        <v>66.4</v>
      </c>
    </row>
    <row r="65" spans="1:19" ht="15">
      <c r="A65" s="2">
        <v>11</v>
      </c>
      <c r="B65" s="2" t="s">
        <v>104</v>
      </c>
      <c r="C65" s="2" t="s">
        <v>52</v>
      </c>
      <c r="D65" s="2">
        <v>0</v>
      </c>
      <c r="E65" s="2">
        <v>1</v>
      </c>
      <c r="F65" s="2">
        <v>1</v>
      </c>
      <c r="G65" s="7">
        <v>0</v>
      </c>
      <c r="H65" s="14">
        <f t="shared" si="13"/>
        <v>0</v>
      </c>
      <c r="I65" s="14">
        <v>0</v>
      </c>
      <c r="J65" s="9">
        <f t="shared" si="14"/>
        <v>0</v>
      </c>
      <c r="K65" s="14">
        <f t="shared" si="15"/>
        <v>0</v>
      </c>
      <c r="L65" s="9">
        <f t="shared" si="15"/>
        <v>0</v>
      </c>
      <c r="S65">
        <v>33.7</v>
      </c>
    </row>
    <row r="66" spans="1:19" ht="15">
      <c r="A66" s="2">
        <v>12</v>
      </c>
      <c r="B66" s="2" t="s">
        <v>105</v>
      </c>
      <c r="C66" s="2" t="s">
        <v>106</v>
      </c>
      <c r="D66" s="2">
        <v>0</v>
      </c>
      <c r="E66" s="2">
        <v>1</v>
      </c>
      <c r="F66" s="2">
        <v>2</v>
      </c>
      <c r="G66" s="7">
        <v>0</v>
      </c>
      <c r="H66" s="14">
        <f t="shared" si="13"/>
        <v>0</v>
      </c>
      <c r="I66" s="14">
        <v>0</v>
      </c>
      <c r="J66" s="9">
        <f t="shared" si="14"/>
        <v>0</v>
      </c>
      <c r="K66" s="14">
        <f t="shared" si="15"/>
        <v>0</v>
      </c>
      <c r="L66" s="9">
        <f t="shared" si="15"/>
        <v>0</v>
      </c>
      <c r="S66">
        <v>33.7</v>
      </c>
    </row>
    <row r="67" spans="1:19" ht="15">
      <c r="A67" s="2">
        <v>13</v>
      </c>
      <c r="B67" s="2" t="s">
        <v>107</v>
      </c>
      <c r="C67" s="2" t="s">
        <v>52</v>
      </c>
      <c r="D67" s="2">
        <v>0</v>
      </c>
      <c r="E67" s="2">
        <v>1</v>
      </c>
      <c r="F67" s="2">
        <v>1</v>
      </c>
      <c r="G67" s="7">
        <v>0</v>
      </c>
      <c r="H67" s="14">
        <f t="shared" si="13"/>
        <v>0</v>
      </c>
      <c r="I67" s="14">
        <v>0</v>
      </c>
      <c r="J67" s="9">
        <f t="shared" si="14"/>
        <v>0</v>
      </c>
      <c r="K67" s="14">
        <f t="shared" si="15"/>
        <v>0</v>
      </c>
      <c r="L67" s="9">
        <f t="shared" si="15"/>
        <v>0</v>
      </c>
      <c r="S67">
        <v>31.3</v>
      </c>
    </row>
    <row r="68" spans="1:12" ht="15">
      <c r="A68" s="2"/>
      <c r="B68" s="2"/>
      <c r="C68" s="2"/>
      <c r="D68" s="2"/>
      <c r="E68" s="2"/>
      <c r="F68" s="2"/>
      <c r="G68" s="7"/>
      <c r="H68" s="14"/>
      <c r="I68" s="14"/>
      <c r="J68" s="9">
        <f>SUM(J55:J67)</f>
        <v>0</v>
      </c>
      <c r="K68" s="14"/>
      <c r="L68" s="9">
        <f>SUM(L55:L67)</f>
        <v>0</v>
      </c>
    </row>
    <row r="69" spans="2:19" ht="24" customHeight="1">
      <c r="B69" s="33"/>
      <c r="C69" s="34"/>
      <c r="D69" s="34"/>
      <c r="E69" s="34"/>
      <c r="F69" s="34"/>
      <c r="G69" s="34"/>
      <c r="H69" s="24" t="s">
        <v>85</v>
      </c>
      <c r="I69" s="25">
        <f>SUM(I55:I68)</f>
        <v>0</v>
      </c>
      <c r="J69" s="25"/>
      <c r="K69" s="25">
        <f>SUM(K55:K68)</f>
        <v>0</v>
      </c>
      <c r="L69" s="25">
        <f>L68+L59+L49</f>
        <v>0</v>
      </c>
      <c r="N69">
        <v>961602.41</v>
      </c>
      <c r="S69">
        <v>1.4</v>
      </c>
    </row>
    <row r="70" spans="8:12" ht="15">
      <c r="H70" s="10"/>
      <c r="I70" s="10"/>
      <c r="J70" s="16"/>
      <c r="K70" s="10"/>
      <c r="L70" s="16">
        <f>L28+L39+L48+L68</f>
        <v>0</v>
      </c>
    </row>
  </sheetData>
  <sheetProtection/>
  <mergeCells count="9">
    <mergeCell ref="B49:G49"/>
    <mergeCell ref="A54:K54"/>
    <mergeCell ref="B69:G69"/>
    <mergeCell ref="A2:I2"/>
    <mergeCell ref="A5:K5"/>
    <mergeCell ref="A28:H28"/>
    <mergeCell ref="A29:K29"/>
    <mergeCell ref="A39:H39"/>
    <mergeCell ref="A48:H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UMIGCzłopa</cp:lastModifiedBy>
  <dcterms:created xsi:type="dcterms:W3CDTF">2017-02-21T08:41:29Z</dcterms:created>
  <dcterms:modified xsi:type="dcterms:W3CDTF">2017-02-27T11:15:47Z</dcterms:modified>
  <cp:category/>
  <cp:version/>
  <cp:contentType/>
  <cp:contentStatus/>
</cp:coreProperties>
</file>